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220" tabRatio="777" activeTab="0"/>
  </bookViews>
  <sheets>
    <sheet name="LF 2011 -Marginal &gt; 4pass" sheetId="1" r:id="rId1"/>
  </sheets>
  <definedNames>
    <definedName name="PASS">#REF!</definedName>
  </definedNames>
  <calcPr fullCalcOnLoad="1"/>
</workbook>
</file>

<file path=xl/comments1.xml><?xml version="1.0" encoding="utf-8"?>
<comments xmlns="http://schemas.openxmlformats.org/spreadsheetml/2006/main">
  <authors>
    <author>Joseph MACHIAH</author>
  </authors>
  <commentList>
    <comment ref="B10" authorId="0">
      <text>
        <r>
          <rPr>
            <b/>
            <sz val="9"/>
            <rFont val="Arial"/>
            <family val="0"/>
          </rPr>
          <t>EQUITIPS : la seule charge déplafonnée est "allocations familiales" pour 5,4%</t>
        </r>
      </text>
    </comment>
    <comment ref="H12" authorId="0">
      <text>
        <r>
          <rPr>
            <b/>
            <sz val="9"/>
            <rFont val="Arial"/>
            <family val="0"/>
          </rPr>
          <t>EQUITIPS : il faut réintégrer les charges sociales obligatoires dans le calcul de la CSG/CRDS</t>
        </r>
      </text>
    </comment>
  </commentList>
</comments>
</file>

<file path=xl/sharedStrings.xml><?xml version="1.0" encoding="utf-8"?>
<sst xmlns="http://schemas.openxmlformats.org/spreadsheetml/2006/main" count="71" uniqueCount="61">
  <si>
    <t>Charges sociales patronales (taux réel non marginal)</t>
  </si>
  <si>
    <t>Charges sociales TNS (taux réel non marginal)</t>
  </si>
  <si>
    <t>Rémunération de Gérant majoritaire / TNS</t>
  </si>
  <si>
    <t>individuel non plafonné</t>
  </si>
  <si>
    <t>chg taux normal // avec abattement 10% // IR réduit à 11%</t>
  </si>
  <si>
    <t>taux en rouge : augmentation Loi de finance 2011</t>
  </si>
  <si>
    <t>Dividendes -option IR, cas de détention directe des titres /hors récup CSG déductible</t>
  </si>
  <si>
    <t>Dividendes -option IR, cas de détention directe des titres /avec récup N+1 CSG déductible</t>
  </si>
  <si>
    <t>Dividendes PEE ou PEA
-régime d'avant 2005, avec avoir fiscal</t>
  </si>
  <si>
    <t>Dividendes
-régime d'avant 2005, avec avoir fiscal</t>
  </si>
  <si>
    <t>CSG sur revenus activité (déductible)</t>
  </si>
  <si>
    <t>CSG sur revenus activité (non déductible)</t>
  </si>
  <si>
    <t>CRDS sur revenus activité (non déductible)</t>
  </si>
  <si>
    <t>Valorisation des titres à l'achat</t>
  </si>
  <si>
    <t>Base d'imposition</t>
  </si>
  <si>
    <t>Base imposable après abattemts</t>
  </si>
  <si>
    <t xml:space="preserve"> - Avoir fiscal</t>
  </si>
  <si>
    <t>Imposition sur les plus values</t>
  </si>
  <si>
    <t>NET DISPONIBLE</t>
  </si>
  <si>
    <t>Charges sociales salariales</t>
  </si>
  <si>
    <t>Charges sociales TNS</t>
  </si>
  <si>
    <t>Impôt sur le revenu</t>
  </si>
  <si>
    <t>collectif
plafonné</t>
  </si>
  <si>
    <t>individuel
non plafonné</t>
  </si>
  <si>
    <t>Prélèvement additionel</t>
  </si>
  <si>
    <t>FRR au-delà de 2300€</t>
  </si>
  <si>
    <t>Abondement PERCO au delà de 2300€</t>
  </si>
  <si>
    <t>ex Contribution Social</t>
  </si>
  <si>
    <t>ex CSG (déductible) sur 100%</t>
  </si>
  <si>
    <t>Intéressement épargné
Abondement PEE
Abondement PERCO en-deça de 2300€
Participation</t>
  </si>
  <si>
    <r>
      <t>Abattement 10%</t>
    </r>
    <r>
      <rPr>
        <i/>
        <sz val="7"/>
        <rFont val="Arial"/>
        <family val="2"/>
      </rPr>
      <t xml:space="preserve"> (20% supprimés en 2006)</t>
    </r>
  </si>
  <si>
    <t>Impôt sur les bénéfices des sociétés</t>
  </si>
  <si>
    <t>RSA, revenu de solidarité active</t>
  </si>
  <si>
    <t>Intéressement perçu</t>
  </si>
  <si>
    <t>Salaire ou bonus en marginal</t>
  </si>
  <si>
    <t>Salaire ou bonus -taux classique
(50% charges patronales et 23% charges salariales)</t>
  </si>
  <si>
    <r>
      <t xml:space="preserve">Salaire ou bonus -taux classique
</t>
    </r>
    <r>
      <rPr>
        <b/>
        <sz val="7"/>
        <rFont val="Arial"/>
        <family val="2"/>
      </rPr>
      <t>(50% charges patronales et 23% charges salariales)</t>
    </r>
  </si>
  <si>
    <t>individuel</t>
  </si>
  <si>
    <t>CSG sur revenus activité (déductible) sur 97%</t>
  </si>
  <si>
    <t>CSG sur revenus activité (non déductible) sur 97%</t>
  </si>
  <si>
    <t>CRDS sur revenus activité (non déductible) sur 97%</t>
  </si>
  <si>
    <t>CSG sur rev. patrimoine (déductible) sur 100%</t>
  </si>
  <si>
    <t>CSG sur rev. patrimoine (non déductible) sur 100%</t>
  </si>
  <si>
    <t>CRDS sur rev. patrimoine (non déductible) sur 100%</t>
  </si>
  <si>
    <t>Forfait Social</t>
  </si>
  <si>
    <t>Prélèvement Social</t>
  </si>
  <si>
    <t>Dividendes -option prélèvement libératoire</t>
  </si>
  <si>
    <t>Plus-values classique</t>
  </si>
  <si>
    <t>Prélèvement libératoire</t>
  </si>
  <si>
    <t>Dividende net ou plus-value de cession</t>
  </si>
  <si>
    <t>Charges sociales patronales</t>
  </si>
  <si>
    <t>Rémunération brute</t>
  </si>
  <si>
    <t>Rémunération nette</t>
  </si>
  <si>
    <t>Imposition sur les revenus</t>
  </si>
  <si>
    <t>Taux</t>
  </si>
  <si>
    <t>Résultat brut</t>
  </si>
  <si>
    <t>Résultat net</t>
  </si>
  <si>
    <t>chg taux normal // avec abattement 10%</t>
  </si>
  <si>
    <t>chg taux normal // sans abattement 10%</t>
  </si>
  <si>
    <t>collectif
plafonné à 5656€ /an</t>
  </si>
  <si>
    <t>Dividendes PEE
Dividendes PEA actions cotées
Plus-value PEE et PEA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</si>
</sst>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  <numFmt numFmtId="186" formatCode="_-* #,##0.0\ _F_-;\-* #,##0.0\ _F_-;_-* &quot;-&quot;??\ _F_-;_-@_-"/>
    <numFmt numFmtId="187" formatCode="0.000"/>
    <numFmt numFmtId="188" formatCode="_-* #,##0.000\ _F_-;\-* #,##0.000\ _F_-;_-* &quot;-&quot;??\ _F_-;_-@_-"/>
    <numFmt numFmtId="189" formatCode="_-* #,##0\ _F_-;\-* #,##0\ _F_-;_-* &quot;-&quot;??\ _F_-;_-@_-"/>
    <numFmt numFmtId="190" formatCode="_-* #,##0.0000\ _F_-;\-* #,##0.0000\ _F_-;_-* &quot;-&quot;??\ _F_-;_-@_-"/>
    <numFmt numFmtId="191" formatCode="#,##0.000"/>
    <numFmt numFmtId="192" formatCode="#,##0.0000"/>
    <numFmt numFmtId="193" formatCode="#,##0.00000"/>
    <numFmt numFmtId="194" formatCode="#,##0.0"/>
    <numFmt numFmtId="195" formatCode="0.0"/>
    <numFmt numFmtId="196" formatCode="0.000%"/>
    <numFmt numFmtId="197" formatCode="_-* #,##0.00\ [$€-1]_-;\-* #,##0.00\ [$€-1]_-;_-* &quot;-&quot;??\ [$€-1]_-;_-@_-"/>
    <numFmt numFmtId="198" formatCode="#,##0.00\ [$€-1]"/>
    <numFmt numFmtId="199" formatCode="#,##0.000\ [$€-1]"/>
    <numFmt numFmtId="200" formatCode="#,##0\ [$€-1]"/>
    <numFmt numFmtId="201" formatCode="#,##0.00\ [$€-1];[Red]\-#,##0.00\ [$€-1]"/>
    <numFmt numFmtId="202" formatCode="&quot;Vrai&quot;;&quot;Vrai&quot;;&quot;Faux&quot;"/>
    <numFmt numFmtId="203" formatCode="&quot;Actif&quot;;&quot;Actif&quot;;&quot;Inactif&quot;"/>
  </numFmts>
  <fonts count="50">
    <font>
      <sz val="10"/>
      <name val="Arial"/>
      <family val="0"/>
    </font>
    <font>
      <sz val="10"/>
      <name val="Times New Roman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Verdana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9"/>
      <color indexed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0" borderId="0" xfId="52" applyFont="1">
      <alignment/>
      <protection/>
    </xf>
    <xf numFmtId="2" fontId="3" fillId="0" borderId="11" xfId="52" applyNumberFormat="1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3" fillId="0" borderId="0" xfId="52" applyFont="1" applyAlignment="1">
      <alignment wrapText="1"/>
      <protection/>
    </xf>
    <xf numFmtId="4" fontId="2" fillId="33" borderId="13" xfId="52" applyNumberFormat="1" applyFont="1" applyFill="1" applyBorder="1" applyAlignment="1">
      <alignment horizontal="center"/>
      <protection/>
    </xf>
    <xf numFmtId="4" fontId="2" fillId="33" borderId="14" xfId="52" applyNumberFormat="1" applyFont="1" applyFill="1" applyBorder="1" applyAlignment="1">
      <alignment horizontal="center"/>
      <protection/>
    </xf>
    <xf numFmtId="188" fontId="2" fillId="33" borderId="11" xfId="52" applyNumberFormat="1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179" fontId="2" fillId="33" borderId="11" xfId="52" applyNumberFormat="1" applyFont="1" applyFill="1" applyBorder="1" applyAlignment="1">
      <alignment horizontal="center"/>
      <protection/>
    </xf>
    <xf numFmtId="179" fontId="2" fillId="33" borderId="15" xfId="52" applyNumberFormat="1" applyFont="1" applyFill="1" applyBorder="1" applyAlignment="1" quotePrefix="1">
      <alignment horizontal="center"/>
      <protection/>
    </xf>
    <xf numFmtId="4" fontId="2" fillId="33" borderId="16" xfId="52" applyNumberFormat="1" applyFont="1" applyFill="1" applyBorder="1" applyAlignment="1">
      <alignment horizontal="center"/>
      <protection/>
    </xf>
    <xf numFmtId="4" fontId="2" fillId="33" borderId="17" xfId="52" applyNumberFormat="1" applyFont="1" applyFill="1" applyBorder="1" applyAlignment="1">
      <alignment horizontal="center"/>
      <protection/>
    </xf>
    <xf numFmtId="0" fontId="4" fillId="0" borderId="18" xfId="52" applyFont="1" applyBorder="1" applyAlignment="1">
      <alignment wrapText="1"/>
      <protection/>
    </xf>
    <xf numFmtId="0" fontId="3" fillId="0" borderId="18" xfId="52" applyFont="1" applyBorder="1" applyAlignment="1">
      <alignment wrapText="1"/>
      <protection/>
    </xf>
    <xf numFmtId="0" fontId="2" fillId="0" borderId="18" xfId="52" applyFont="1" applyBorder="1" applyAlignment="1">
      <alignment wrapText="1"/>
      <protection/>
    </xf>
    <xf numFmtId="0" fontId="2" fillId="33" borderId="19" xfId="52" applyFont="1" applyFill="1" applyBorder="1" applyAlignment="1">
      <alignment wrapText="1"/>
      <protection/>
    </xf>
    <xf numFmtId="0" fontId="2" fillId="33" borderId="20" xfId="52" applyFont="1" applyFill="1" applyBorder="1" applyAlignment="1">
      <alignment wrapText="1"/>
      <protection/>
    </xf>
    <xf numFmtId="0" fontId="2" fillId="33" borderId="21" xfId="52" applyFont="1" applyFill="1" applyBorder="1" applyAlignment="1">
      <alignment wrapText="1"/>
      <protection/>
    </xf>
    <xf numFmtId="0" fontId="3" fillId="0" borderId="22" xfId="52" applyFont="1" applyBorder="1" applyAlignment="1">
      <alignment wrapText="1"/>
      <protection/>
    </xf>
    <xf numFmtId="10" fontId="2" fillId="0" borderId="11" xfId="53" applyNumberFormat="1" applyFont="1" applyBorder="1" applyAlignment="1">
      <alignment horizontal="center"/>
    </xf>
    <xf numFmtId="2" fontId="3" fillId="0" borderId="11" xfId="47" applyNumberFormat="1" applyFont="1" applyBorder="1" applyAlignment="1">
      <alignment horizontal="center"/>
    </xf>
    <xf numFmtId="179" fontId="3" fillId="0" borderId="11" xfId="52" applyNumberFormat="1" applyFont="1" applyBorder="1" applyAlignment="1">
      <alignment horizontal="center"/>
      <protection/>
    </xf>
    <xf numFmtId="179" fontId="3" fillId="0" borderId="23" xfId="52" applyNumberFormat="1" applyFont="1" applyBorder="1" applyAlignment="1">
      <alignment horizontal="center"/>
      <protection/>
    </xf>
    <xf numFmtId="4" fontId="3" fillId="0" borderId="11" xfId="52" applyNumberFormat="1" applyFont="1" applyBorder="1" applyAlignment="1">
      <alignment horizontal="center"/>
      <protection/>
    </xf>
    <xf numFmtId="4" fontId="3" fillId="0" borderId="11" xfId="47" applyNumberFormat="1" applyFont="1" applyBorder="1" applyAlignment="1">
      <alignment horizontal="center"/>
    </xf>
    <xf numFmtId="4" fontId="3" fillId="0" borderId="15" xfId="52" applyNumberFormat="1" applyFont="1" applyBorder="1" applyAlignment="1">
      <alignment horizontal="center"/>
      <protection/>
    </xf>
    <xf numFmtId="185" fontId="2" fillId="0" borderId="11" xfId="53" applyNumberFormat="1" applyFont="1" applyBorder="1" applyAlignment="1">
      <alignment horizontal="center"/>
    </xf>
    <xf numFmtId="4" fontId="3" fillId="0" borderId="11" xfId="47" applyNumberFormat="1" applyFont="1" applyFill="1" applyBorder="1" applyAlignment="1">
      <alignment horizontal="center"/>
    </xf>
    <xf numFmtId="4" fontId="3" fillId="0" borderId="15" xfId="47" applyNumberFormat="1" applyFont="1" applyBorder="1" applyAlignment="1">
      <alignment horizontal="center"/>
    </xf>
    <xf numFmtId="188" fontId="3" fillId="0" borderId="11" xfId="52" applyNumberFormat="1" applyFont="1" applyBorder="1" applyAlignment="1">
      <alignment horizontal="center"/>
      <protection/>
    </xf>
    <xf numFmtId="179" fontId="3" fillId="0" borderId="15" xfId="52" applyNumberFormat="1" applyFont="1" applyBorder="1" applyAlignment="1">
      <alignment horizontal="center"/>
      <protection/>
    </xf>
    <xf numFmtId="179" fontId="2" fillId="0" borderId="11" xfId="52" applyNumberFormat="1" applyFont="1" applyBorder="1" applyAlignment="1">
      <alignment horizontal="center"/>
      <protection/>
    </xf>
    <xf numFmtId="188" fontId="2" fillId="0" borderId="11" xfId="52" applyNumberFormat="1" applyFont="1" applyBorder="1" applyAlignment="1">
      <alignment horizontal="center"/>
      <protection/>
    </xf>
    <xf numFmtId="185" fontId="2" fillId="33" borderId="13" xfId="53" applyNumberFormat="1" applyFont="1" applyFill="1" applyBorder="1" applyAlignment="1">
      <alignment horizontal="center"/>
    </xf>
    <xf numFmtId="185" fontId="2" fillId="33" borderId="11" xfId="53" applyNumberFormat="1" applyFont="1" applyFill="1" applyBorder="1" applyAlignment="1">
      <alignment horizontal="center"/>
    </xf>
    <xf numFmtId="185" fontId="2" fillId="33" borderId="16" xfId="53" applyNumberFormat="1" applyFont="1" applyFill="1" applyBorder="1" applyAlignment="1">
      <alignment horizontal="center"/>
    </xf>
    <xf numFmtId="179" fontId="3" fillId="0" borderId="12" xfId="52" applyNumberFormat="1" applyFont="1" applyBorder="1" applyAlignment="1">
      <alignment horizontal="center"/>
      <protection/>
    </xf>
    <xf numFmtId="188" fontId="3" fillId="0" borderId="12" xfId="52" applyNumberFormat="1" applyFont="1" applyBorder="1" applyAlignment="1">
      <alignment horizontal="center"/>
      <protection/>
    </xf>
    <xf numFmtId="179" fontId="3" fillId="0" borderId="24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179" fontId="2" fillId="0" borderId="15" xfId="52" applyNumberFormat="1" applyFont="1" applyBorder="1" applyAlignment="1">
      <alignment horizontal="center"/>
      <protection/>
    </xf>
    <xf numFmtId="0" fontId="4" fillId="34" borderId="25" xfId="0" applyFont="1" applyFill="1" applyBorder="1" applyAlignment="1">
      <alignment horizontal="center" vertical="center" wrapText="1"/>
    </xf>
    <xf numFmtId="0" fontId="5" fillId="34" borderId="26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>
      <alignment/>
      <protection/>
    </xf>
    <xf numFmtId="0" fontId="3" fillId="33" borderId="18" xfId="52" applyFont="1" applyFill="1" applyBorder="1" applyAlignment="1">
      <alignment wrapText="1"/>
      <protection/>
    </xf>
    <xf numFmtId="10" fontId="2" fillId="33" borderId="11" xfId="53" applyNumberFormat="1" applyFont="1" applyFill="1" applyBorder="1" applyAlignment="1">
      <alignment horizontal="center"/>
    </xf>
    <xf numFmtId="179" fontId="3" fillId="33" borderId="23" xfId="52" applyNumberFormat="1" applyFont="1" applyFill="1" applyBorder="1" applyAlignment="1">
      <alignment horizontal="center"/>
      <protection/>
    </xf>
    <xf numFmtId="188" fontId="3" fillId="33" borderId="11" xfId="52" applyNumberFormat="1" applyFont="1" applyFill="1" applyBorder="1" applyAlignment="1">
      <alignment horizontal="center"/>
      <protection/>
    </xf>
    <xf numFmtId="179" fontId="3" fillId="33" borderId="11" xfId="47" applyFont="1" applyFill="1" applyBorder="1" applyAlignment="1">
      <alignment horizontal="center"/>
    </xf>
    <xf numFmtId="179" fontId="3" fillId="33" borderId="27" xfId="52" applyNumberFormat="1" applyFont="1" applyFill="1" applyBorder="1" applyAlignment="1">
      <alignment horizontal="center"/>
      <protection/>
    </xf>
    <xf numFmtId="4" fontId="3" fillId="33" borderId="23" xfId="52" applyNumberFormat="1" applyFont="1" applyFill="1" applyBorder="1" applyAlignment="1">
      <alignment horizontal="center"/>
      <protection/>
    </xf>
    <xf numFmtId="4" fontId="3" fillId="33" borderId="11" xfId="52" applyNumberFormat="1" applyFont="1" applyFill="1" applyBorder="1" applyAlignment="1">
      <alignment horizontal="center"/>
      <protection/>
    </xf>
    <xf numFmtId="4" fontId="3" fillId="33" borderId="11" xfId="47" applyNumberFormat="1" applyFont="1" applyFill="1" applyBorder="1" applyAlignment="1">
      <alignment horizontal="center"/>
    </xf>
    <xf numFmtId="4" fontId="3" fillId="33" borderId="27" xfId="52" applyNumberFormat="1" applyFont="1" applyFill="1" applyBorder="1" applyAlignment="1">
      <alignment horizontal="center"/>
      <protection/>
    </xf>
    <xf numFmtId="0" fontId="8" fillId="34" borderId="2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35" borderId="18" xfId="52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0" fontId="4" fillId="35" borderId="15" xfId="52" applyFont="1" applyFill="1" applyBorder="1" applyAlignment="1">
      <alignment horizontal="center" vertical="center" wrapText="1"/>
      <protection/>
    </xf>
    <xf numFmtId="0" fontId="8" fillId="34" borderId="28" xfId="52" applyFont="1" applyFill="1" applyBorder="1" applyAlignment="1">
      <alignment horizontal="center" vertical="center" wrapText="1"/>
      <protection/>
    </xf>
    <xf numFmtId="4" fontId="3" fillId="33" borderId="15" xfId="47" applyNumberFormat="1" applyFont="1" applyFill="1" applyBorder="1" applyAlignment="1">
      <alignment horizontal="center"/>
    </xf>
    <xf numFmtId="185" fontId="14" fillId="0" borderId="11" xfId="53" applyNumberFormat="1" applyFont="1" applyBorder="1" applyAlignment="1">
      <alignment horizontal="center"/>
    </xf>
    <xf numFmtId="10" fontId="14" fillId="0" borderId="11" xfId="53" applyNumberFormat="1" applyFont="1" applyBorder="1" applyAlignment="1">
      <alignment horizontal="center"/>
    </xf>
    <xf numFmtId="0" fontId="2" fillId="34" borderId="29" xfId="0" applyFont="1" applyFill="1" applyBorder="1" applyAlignment="1">
      <alignment horizontal="center" vertical="center" wrapText="1"/>
    </xf>
    <xf numFmtId="0" fontId="8" fillId="36" borderId="28" xfId="52" applyFont="1" applyFill="1" applyBorder="1" applyAlignment="1">
      <alignment horizontal="center" vertical="center" wrapText="1"/>
      <protection/>
    </xf>
    <xf numFmtId="0" fontId="8" fillId="36" borderId="26" xfId="52" applyFont="1" applyFill="1" applyBorder="1" applyAlignment="1">
      <alignment horizontal="center" vertical="center" wrapText="1"/>
      <protection/>
    </xf>
    <xf numFmtId="0" fontId="8" fillId="37" borderId="26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/>
      <protection/>
    </xf>
    <xf numFmtId="2" fontId="3" fillId="37" borderId="11" xfId="47" applyNumberFormat="1" applyFont="1" applyFill="1" applyBorder="1" applyAlignment="1">
      <alignment horizontal="center"/>
    </xf>
    <xf numFmtId="2" fontId="3" fillId="37" borderId="11" xfId="52" applyNumberFormat="1" applyFont="1" applyFill="1" applyBorder="1" applyAlignment="1">
      <alignment horizontal="center"/>
      <protection/>
    </xf>
    <xf numFmtId="179" fontId="3" fillId="37" borderId="23" xfId="52" applyNumberFormat="1" applyFont="1" applyFill="1" applyBorder="1" applyAlignment="1">
      <alignment horizontal="center"/>
      <protection/>
    </xf>
    <xf numFmtId="4" fontId="3" fillId="37" borderId="11" xfId="52" applyNumberFormat="1" applyFont="1" applyFill="1" applyBorder="1" applyAlignment="1">
      <alignment horizontal="center"/>
      <protection/>
    </xf>
    <xf numFmtId="0" fontId="3" fillId="37" borderId="0" xfId="52" applyFont="1" applyFill="1">
      <alignment/>
      <protection/>
    </xf>
    <xf numFmtId="4" fontId="3" fillId="37" borderId="11" xfId="47" applyNumberFormat="1" applyFont="1" applyFill="1" applyBorder="1" applyAlignment="1">
      <alignment horizontal="center"/>
    </xf>
    <xf numFmtId="188" fontId="3" fillId="37" borderId="11" xfId="52" applyNumberFormat="1" applyFont="1" applyFill="1" applyBorder="1" applyAlignment="1">
      <alignment horizontal="center"/>
      <protection/>
    </xf>
    <xf numFmtId="188" fontId="2" fillId="37" borderId="11" xfId="52" applyNumberFormat="1" applyFont="1" applyFill="1" applyBorder="1" applyAlignment="1">
      <alignment horizontal="center"/>
      <protection/>
    </xf>
    <xf numFmtId="4" fontId="2" fillId="37" borderId="13" xfId="52" applyNumberFormat="1" applyFont="1" applyFill="1" applyBorder="1" applyAlignment="1">
      <alignment horizontal="center"/>
      <protection/>
    </xf>
    <xf numFmtId="4" fontId="2" fillId="37" borderId="16" xfId="52" applyNumberFormat="1" applyFont="1" applyFill="1" applyBorder="1" applyAlignment="1">
      <alignment horizontal="center"/>
      <protection/>
    </xf>
    <xf numFmtId="188" fontId="3" fillId="37" borderId="12" xfId="52" applyNumberFormat="1" applyFont="1" applyFill="1" applyBorder="1" applyAlignment="1">
      <alignment horizontal="center"/>
      <protection/>
    </xf>
    <xf numFmtId="0" fontId="13" fillId="0" borderId="30" xfId="52" applyFont="1" applyBorder="1" applyAlignment="1">
      <alignment horizontal="center" vertical="center"/>
      <protection/>
    </xf>
    <xf numFmtId="186" fontId="13" fillId="37" borderId="30" xfId="52" applyNumberFormat="1" applyFont="1" applyFill="1" applyBorder="1" applyAlignment="1">
      <alignment horizontal="center" vertical="center"/>
      <protection/>
    </xf>
    <xf numFmtId="186" fontId="13" fillId="35" borderId="30" xfId="52" applyNumberFormat="1" applyFont="1" applyFill="1" applyBorder="1" applyAlignment="1">
      <alignment horizontal="center" vertical="center"/>
      <protection/>
    </xf>
    <xf numFmtId="186" fontId="13" fillId="35" borderId="31" xfId="52" applyNumberFormat="1" applyFont="1" applyFill="1" applyBorder="1" applyAlignment="1">
      <alignment horizontal="center" vertical="center"/>
      <protection/>
    </xf>
    <xf numFmtId="186" fontId="13" fillId="36" borderId="30" xfId="52" applyNumberFormat="1" applyFont="1" applyFill="1" applyBorder="1" applyAlignment="1">
      <alignment horizontal="center" vertical="center"/>
      <protection/>
    </xf>
    <xf numFmtId="186" fontId="13" fillId="36" borderId="31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2" fillId="33" borderId="10" xfId="52" applyFont="1" applyFill="1" applyBorder="1">
      <alignment/>
      <protection/>
    </xf>
    <xf numFmtId="0" fontId="12" fillId="33" borderId="18" xfId="52" applyFont="1" applyFill="1" applyBorder="1" applyAlignment="1">
      <alignment wrapText="1"/>
      <protection/>
    </xf>
    <xf numFmtId="185" fontId="15" fillId="33" borderId="11" xfId="53" applyNumberFormat="1" applyFont="1" applyFill="1" applyBorder="1" applyAlignment="1">
      <alignment horizontal="center"/>
    </xf>
    <xf numFmtId="4" fontId="12" fillId="33" borderId="11" xfId="52" applyNumberFormat="1" applyFont="1" applyFill="1" applyBorder="1" applyAlignment="1">
      <alignment horizontal="center"/>
      <protection/>
    </xf>
    <xf numFmtId="188" fontId="12" fillId="33" borderId="11" xfId="52" applyNumberFormat="1" applyFont="1" applyFill="1" applyBorder="1" applyAlignment="1">
      <alignment horizontal="center"/>
      <protection/>
    </xf>
    <xf numFmtId="0" fontId="12" fillId="33" borderId="11" xfId="52" applyFont="1" applyFill="1" applyBorder="1" applyAlignment="1">
      <alignment horizontal="center"/>
      <protection/>
    </xf>
    <xf numFmtId="4" fontId="12" fillId="33" borderId="15" xfId="52" applyNumberFormat="1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3" fontId="12" fillId="33" borderId="11" xfId="52" applyNumberFormat="1" applyFont="1" applyFill="1" applyBorder="1" applyAlignment="1">
      <alignment horizontal="center"/>
      <protection/>
    </xf>
    <xf numFmtId="4" fontId="12" fillId="33" borderId="11" xfId="47" applyNumberFormat="1" applyFont="1" applyFill="1" applyBorder="1" applyAlignment="1">
      <alignment horizontal="center"/>
    </xf>
    <xf numFmtId="0" fontId="12" fillId="0" borderId="10" xfId="52" applyFont="1" applyBorder="1">
      <alignment/>
      <protection/>
    </xf>
    <xf numFmtId="0" fontId="12" fillId="0" borderId="18" xfId="52" applyFont="1" applyBorder="1" applyAlignment="1">
      <alignment wrapText="1"/>
      <protection/>
    </xf>
    <xf numFmtId="185" fontId="15" fillId="0" borderId="11" xfId="53" applyNumberFormat="1" applyFont="1" applyBorder="1" applyAlignment="1">
      <alignment horizontal="center"/>
    </xf>
    <xf numFmtId="179" fontId="12" fillId="37" borderId="11" xfId="52" applyNumberFormat="1" applyFont="1" applyFill="1" applyBorder="1" applyAlignment="1">
      <alignment horizontal="center"/>
      <protection/>
    </xf>
    <xf numFmtId="179" fontId="12" fillId="0" borderId="11" xfId="52" applyNumberFormat="1" applyFont="1" applyBorder="1" applyAlignment="1">
      <alignment horizontal="center"/>
      <protection/>
    </xf>
    <xf numFmtId="179" fontId="12" fillId="0" borderId="15" xfId="52" applyNumberFormat="1" applyFont="1" applyBorder="1" applyAlignment="1">
      <alignment horizontal="center"/>
      <protection/>
    </xf>
    <xf numFmtId="0" fontId="13" fillId="33" borderId="32" xfId="52" applyFont="1" applyFill="1" applyBorder="1" applyAlignment="1">
      <alignment horizontal="left" vertical="center" wrapText="1"/>
      <protection/>
    </xf>
    <xf numFmtId="0" fontId="13" fillId="33" borderId="30" xfId="52" applyFont="1" applyFill="1" applyBorder="1" applyAlignment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Fiscal V2002septV2Sasportes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workbookViewId="0" topLeftCell="A1">
      <selection activeCell="B1" sqref="B1"/>
    </sheetView>
  </sheetViews>
  <sheetFormatPr defaultColWidth="10.28125" defaultRowHeight="12.75"/>
  <cols>
    <col min="1" max="1" width="2.00390625" style="2" customWidth="1"/>
    <col min="2" max="2" width="38.140625" style="11" customWidth="1"/>
    <col min="3" max="3" width="8.421875" style="2" customWidth="1"/>
    <col min="4" max="4" width="10.421875" style="2" customWidth="1"/>
    <col min="5" max="5" width="12.8515625" style="2" customWidth="1"/>
    <col min="6" max="6" width="12.28125" style="2" customWidth="1"/>
    <col min="7" max="8" width="12.421875" style="2" customWidth="1"/>
    <col min="9" max="9" width="10.7109375" style="2" customWidth="1"/>
    <col min="10" max="15" width="12.28125" style="2" customWidth="1"/>
    <col min="16" max="18" width="12.421875" style="2" customWidth="1"/>
    <col min="19" max="20" width="12.140625" style="2" customWidth="1"/>
    <col min="21" max="23" width="9.7109375" style="2" customWidth="1"/>
    <col min="24" max="31" width="10.140625" style="2" customWidth="1"/>
    <col min="32" max="16384" width="10.28125" style="2" customWidth="1"/>
  </cols>
  <sheetData>
    <row r="1" spans="1:20" ht="101.25">
      <c r="A1" s="51"/>
      <c r="B1" s="75" t="s">
        <v>5</v>
      </c>
      <c r="C1" s="52" t="s">
        <v>54</v>
      </c>
      <c r="D1" s="78" t="s">
        <v>8</v>
      </c>
      <c r="E1" s="64" t="s">
        <v>29</v>
      </c>
      <c r="F1" s="64" t="s">
        <v>26</v>
      </c>
      <c r="G1" s="64" t="s">
        <v>60</v>
      </c>
      <c r="H1" s="77" t="s">
        <v>2</v>
      </c>
      <c r="I1" s="78" t="s">
        <v>9</v>
      </c>
      <c r="J1" s="64" t="s">
        <v>33</v>
      </c>
      <c r="K1" s="64" t="s">
        <v>47</v>
      </c>
      <c r="L1" s="64" t="s">
        <v>46</v>
      </c>
      <c r="M1" s="64" t="s">
        <v>7</v>
      </c>
      <c r="N1" s="71" t="s">
        <v>34</v>
      </c>
      <c r="O1" s="64" t="s">
        <v>6</v>
      </c>
      <c r="P1" s="77" t="s">
        <v>2</v>
      </c>
      <c r="Q1" s="77" t="s">
        <v>2</v>
      </c>
      <c r="R1" s="77" t="s">
        <v>2</v>
      </c>
      <c r="S1" s="76" t="s">
        <v>35</v>
      </c>
      <c r="T1" s="76" t="s">
        <v>36</v>
      </c>
    </row>
    <row r="2" spans="1:20" s="69" customFormat="1" ht="50.25" customHeight="1">
      <c r="A2" s="65"/>
      <c r="B2" s="66"/>
      <c r="C2" s="67"/>
      <c r="D2" s="79"/>
      <c r="E2" s="68" t="s">
        <v>22</v>
      </c>
      <c r="F2" s="68" t="s">
        <v>59</v>
      </c>
      <c r="G2" s="68" t="s">
        <v>23</v>
      </c>
      <c r="H2" s="68" t="s">
        <v>3</v>
      </c>
      <c r="I2" s="79"/>
      <c r="J2" s="68" t="s">
        <v>22</v>
      </c>
      <c r="K2" s="68" t="s">
        <v>23</v>
      </c>
      <c r="L2" s="68" t="s">
        <v>23</v>
      </c>
      <c r="M2" s="68" t="s">
        <v>23</v>
      </c>
      <c r="N2" s="70" t="s">
        <v>37</v>
      </c>
      <c r="O2" s="68" t="s">
        <v>23</v>
      </c>
      <c r="P2" s="70" t="s">
        <v>4</v>
      </c>
      <c r="Q2" s="70" t="s">
        <v>57</v>
      </c>
      <c r="R2" s="70" t="s">
        <v>57</v>
      </c>
      <c r="S2" s="70" t="s">
        <v>57</v>
      </c>
      <c r="T2" s="70" t="s">
        <v>58</v>
      </c>
    </row>
    <row r="3" spans="1:20" s="8" customFormat="1" ht="12.75" customHeight="1">
      <c r="A3" s="6" t="s">
        <v>55</v>
      </c>
      <c r="B3" s="20"/>
      <c r="C3" s="7"/>
      <c r="D3" s="80">
        <v>100</v>
      </c>
      <c r="E3" s="7">
        <v>100</v>
      </c>
      <c r="F3" s="7">
        <v>100</v>
      </c>
      <c r="G3" s="7">
        <v>100</v>
      </c>
      <c r="H3" s="7">
        <v>100</v>
      </c>
      <c r="I3" s="80">
        <v>100</v>
      </c>
      <c r="J3" s="7">
        <v>100</v>
      </c>
      <c r="K3" s="7">
        <v>100</v>
      </c>
      <c r="L3" s="7">
        <v>100</v>
      </c>
      <c r="M3" s="7">
        <v>100</v>
      </c>
      <c r="N3" s="48">
        <v>100</v>
      </c>
      <c r="O3" s="7">
        <v>100</v>
      </c>
      <c r="P3" s="48">
        <v>100</v>
      </c>
      <c r="Q3" s="48">
        <v>100</v>
      </c>
      <c r="R3" s="48">
        <v>100</v>
      </c>
      <c r="S3" s="48">
        <v>100</v>
      </c>
      <c r="T3" s="48">
        <v>100</v>
      </c>
    </row>
    <row r="4" spans="1:20" ht="24" customHeight="1">
      <c r="A4" s="3"/>
      <c r="B4" s="21" t="s">
        <v>31</v>
      </c>
      <c r="C4" s="27">
        <v>0.3333</v>
      </c>
      <c r="D4" s="81">
        <f>-D3*$C4</f>
        <v>-33.33</v>
      </c>
      <c r="E4" s="4"/>
      <c r="F4" s="4"/>
      <c r="G4" s="28">
        <f>-G3*$C4</f>
        <v>-33.33</v>
      </c>
      <c r="H4" s="28"/>
      <c r="I4" s="81">
        <f>-I3*$C4</f>
        <v>-33.33</v>
      </c>
      <c r="J4" s="4"/>
      <c r="K4" s="28">
        <f>-K3*$C4</f>
        <v>-33.33</v>
      </c>
      <c r="L4" s="28">
        <f>-L3*$C4</f>
        <v>-33.33</v>
      </c>
      <c r="M4" s="28">
        <f>-M3*$C4</f>
        <v>-33.33</v>
      </c>
      <c r="N4" s="47"/>
      <c r="O4" s="28">
        <f>-O3*$C4</f>
        <v>-33.33</v>
      </c>
      <c r="P4" s="28"/>
      <c r="Q4" s="28"/>
      <c r="R4" s="28"/>
      <c r="S4" s="47"/>
      <c r="T4" s="47"/>
    </row>
    <row r="5" spans="1:20" ht="12.75" customHeight="1" thickBot="1">
      <c r="A5" s="3" t="s">
        <v>56</v>
      </c>
      <c r="B5" s="21"/>
      <c r="C5" s="4"/>
      <c r="D5" s="82">
        <f>+D3+D4</f>
        <v>66.67</v>
      </c>
      <c r="E5" s="4"/>
      <c r="F5" s="4"/>
      <c r="G5" s="9">
        <f>+G3+G4</f>
        <v>66.67</v>
      </c>
      <c r="H5" s="9"/>
      <c r="I5" s="82">
        <f>+I3+I4</f>
        <v>66.67</v>
      </c>
      <c r="J5" s="4"/>
      <c r="K5" s="9">
        <f>+K3+K4</f>
        <v>66.67</v>
      </c>
      <c r="L5" s="9">
        <f>+L3+L4</f>
        <v>66.67</v>
      </c>
      <c r="M5" s="9">
        <f>+M3+M4</f>
        <v>66.67</v>
      </c>
      <c r="N5" s="47"/>
      <c r="O5" s="9">
        <f>+O3+O4</f>
        <v>66.67</v>
      </c>
      <c r="P5" s="9"/>
      <c r="Q5" s="9"/>
      <c r="R5" s="9"/>
      <c r="S5" s="47"/>
      <c r="T5" s="47"/>
    </row>
    <row r="6" spans="1:20" ht="4.5" customHeight="1" thickTop="1">
      <c r="A6" s="3"/>
      <c r="B6" s="21"/>
      <c r="C6" s="4"/>
      <c r="D6" s="83"/>
      <c r="E6" s="4"/>
      <c r="F6" s="4"/>
      <c r="G6" s="30"/>
      <c r="H6" s="29"/>
      <c r="I6" s="83"/>
      <c r="J6" s="4"/>
      <c r="K6" s="30"/>
      <c r="L6" s="30"/>
      <c r="M6" s="30"/>
      <c r="N6" s="47"/>
      <c r="O6" s="30"/>
      <c r="P6" s="29"/>
      <c r="Q6" s="29"/>
      <c r="R6" s="29"/>
      <c r="S6" s="47"/>
      <c r="T6" s="47"/>
    </row>
    <row r="7" spans="1:20" s="106" customFormat="1" ht="15" customHeight="1">
      <c r="A7" s="109" t="s">
        <v>49</v>
      </c>
      <c r="B7" s="110"/>
      <c r="C7" s="111"/>
      <c r="D7" s="112">
        <f>+D5</f>
        <v>66.67</v>
      </c>
      <c r="E7" s="113"/>
      <c r="F7" s="113"/>
      <c r="G7" s="113">
        <f>+G5</f>
        <v>66.67</v>
      </c>
      <c r="H7" s="113"/>
      <c r="I7" s="112">
        <f>+I5</f>
        <v>66.67</v>
      </c>
      <c r="J7" s="113"/>
      <c r="K7" s="113">
        <f>+K5</f>
        <v>66.67</v>
      </c>
      <c r="L7" s="113">
        <f>+L5</f>
        <v>66.67</v>
      </c>
      <c r="M7" s="113">
        <f>+M5</f>
        <v>66.67</v>
      </c>
      <c r="N7" s="114"/>
      <c r="O7" s="113">
        <f>+O5</f>
        <v>66.67</v>
      </c>
      <c r="P7" s="113"/>
      <c r="Q7" s="113"/>
      <c r="R7" s="113"/>
      <c r="S7" s="114"/>
      <c r="T7" s="114"/>
    </row>
    <row r="8" spans="1:20" ht="12">
      <c r="A8" s="3"/>
      <c r="B8" s="21" t="s">
        <v>50</v>
      </c>
      <c r="C8" s="27">
        <v>0.238</v>
      </c>
      <c r="D8" s="84"/>
      <c r="E8" s="31"/>
      <c r="F8" s="31"/>
      <c r="G8" s="31"/>
      <c r="H8" s="31"/>
      <c r="I8" s="84"/>
      <c r="J8" s="31"/>
      <c r="K8" s="32"/>
      <c r="L8" s="32"/>
      <c r="M8" s="31"/>
      <c r="N8" s="33">
        <f>-(+N3-(N3/(1+$C8)))</f>
        <v>-19.22455573505654</v>
      </c>
      <c r="O8" s="31"/>
      <c r="P8" s="31"/>
      <c r="Q8" s="31"/>
      <c r="R8" s="31"/>
      <c r="S8" s="33"/>
      <c r="T8" s="33"/>
    </row>
    <row r="9" spans="1:20" ht="24">
      <c r="A9" s="3"/>
      <c r="B9" s="22" t="s">
        <v>0</v>
      </c>
      <c r="C9" s="27">
        <v>0.5</v>
      </c>
      <c r="D9" s="84"/>
      <c r="E9" s="31"/>
      <c r="F9" s="31"/>
      <c r="G9" s="31"/>
      <c r="H9" s="31"/>
      <c r="I9" s="84"/>
      <c r="J9" s="31"/>
      <c r="K9" s="32"/>
      <c r="L9" s="32"/>
      <c r="M9" s="31"/>
      <c r="N9" s="33"/>
      <c r="O9" s="31"/>
      <c r="P9" s="31"/>
      <c r="Q9" s="31"/>
      <c r="R9" s="31"/>
      <c r="S9" s="33">
        <f>-(+S3-(S3/(1+$C9)))</f>
        <v>-33.33333333333333</v>
      </c>
      <c r="T9" s="33">
        <f>-(+T3-(T3/(1+$C9)))</f>
        <v>-33.33333333333333</v>
      </c>
    </row>
    <row r="10" spans="1:20" ht="12.75" customHeight="1">
      <c r="A10" s="3"/>
      <c r="B10" s="21" t="s">
        <v>20</v>
      </c>
      <c r="C10" s="34">
        <v>0.054</v>
      </c>
      <c r="D10" s="84"/>
      <c r="E10" s="31"/>
      <c r="F10" s="31"/>
      <c r="G10" s="31"/>
      <c r="H10" s="33">
        <f>-H17*$C10</f>
        <v>-4.7439</v>
      </c>
      <c r="I10" s="84"/>
      <c r="J10" s="31"/>
      <c r="K10" s="32"/>
      <c r="L10" s="32"/>
      <c r="M10" s="31"/>
      <c r="N10" s="33"/>
      <c r="O10" s="31"/>
      <c r="P10" s="31"/>
      <c r="Q10" s="31"/>
      <c r="R10" s="31"/>
      <c r="S10" s="33"/>
      <c r="T10" s="33"/>
    </row>
    <row r="11" spans="1:20" ht="12.75" customHeight="1">
      <c r="A11" s="3"/>
      <c r="B11" s="22" t="s">
        <v>1</v>
      </c>
      <c r="C11" s="34">
        <v>0.382</v>
      </c>
      <c r="D11" s="84"/>
      <c r="E11" s="31"/>
      <c r="F11" s="31"/>
      <c r="G11" s="31"/>
      <c r="H11" s="31"/>
      <c r="I11" s="84"/>
      <c r="J11" s="31"/>
      <c r="K11" s="32"/>
      <c r="L11" s="32"/>
      <c r="M11" s="31"/>
      <c r="N11" s="33"/>
      <c r="O11" s="31"/>
      <c r="P11" s="31">
        <f>-(P17*0.9)*$C11</f>
        <v>-23.82034554050997</v>
      </c>
      <c r="Q11" s="31">
        <f>-(Q17*0.9)*$C11</f>
        <v>-23.82034554050997</v>
      </c>
      <c r="R11" s="31">
        <f>-(R17*0.9)*$C11</f>
        <v>-23.82034554050997</v>
      </c>
      <c r="S11" s="33"/>
      <c r="T11" s="33"/>
    </row>
    <row r="12" spans="1:20" ht="12.75" customHeight="1">
      <c r="A12" s="3"/>
      <c r="B12" s="21" t="s">
        <v>10</v>
      </c>
      <c r="C12" s="34">
        <v>0.051</v>
      </c>
      <c r="D12" s="84"/>
      <c r="E12" s="31"/>
      <c r="F12" s="31"/>
      <c r="G12" s="31"/>
      <c r="H12" s="31">
        <f>-(H$17-H$10)*$C12</f>
        <v>-4.722288899999999</v>
      </c>
      <c r="I12" s="84"/>
      <c r="J12" s="31"/>
      <c r="K12" s="32"/>
      <c r="L12" s="32"/>
      <c r="M12" s="31"/>
      <c r="N12" s="33"/>
      <c r="O12" s="31"/>
      <c r="P12" s="31">
        <f aca="true" t="shared" si="0" ref="P12:R14">-(P$17*0.9-P$11)*$C12</f>
        <v>-4.395040823000585</v>
      </c>
      <c r="Q12" s="31">
        <f t="shared" si="0"/>
        <v>-4.395040823000585</v>
      </c>
      <c r="R12" s="31">
        <f t="shared" si="0"/>
        <v>-4.395040823000585</v>
      </c>
      <c r="S12" s="33"/>
      <c r="T12" s="33"/>
    </row>
    <row r="13" spans="1:20" ht="12.75" customHeight="1">
      <c r="A13" s="3"/>
      <c r="B13" s="21" t="s">
        <v>11</v>
      </c>
      <c r="C13" s="34">
        <v>0.024</v>
      </c>
      <c r="D13" s="84"/>
      <c r="E13" s="31"/>
      <c r="F13" s="31"/>
      <c r="G13" s="31"/>
      <c r="H13" s="31">
        <f>-(H$17-H$10)*$C13</f>
        <v>-2.2222535999999997</v>
      </c>
      <c r="I13" s="84"/>
      <c r="J13" s="31"/>
      <c r="K13" s="32"/>
      <c r="L13" s="32"/>
      <c r="M13" s="31"/>
      <c r="N13" s="33"/>
      <c r="O13" s="31"/>
      <c r="P13" s="31">
        <f t="shared" si="0"/>
        <v>-2.068254504941452</v>
      </c>
      <c r="Q13" s="31">
        <f t="shared" si="0"/>
        <v>-2.068254504941452</v>
      </c>
      <c r="R13" s="31">
        <f t="shared" si="0"/>
        <v>-2.068254504941452</v>
      </c>
      <c r="S13" s="33"/>
      <c r="T13" s="33"/>
    </row>
    <row r="14" spans="1:20" ht="12.75" customHeight="1">
      <c r="A14" s="3"/>
      <c r="B14" s="21" t="s">
        <v>12</v>
      </c>
      <c r="C14" s="34">
        <v>0.005</v>
      </c>
      <c r="D14" s="84"/>
      <c r="E14" s="31"/>
      <c r="F14" s="31"/>
      <c r="G14" s="31"/>
      <c r="H14" s="31">
        <f>-(H$17-H$10)*$C14</f>
        <v>-0.4629695</v>
      </c>
      <c r="I14" s="84"/>
      <c r="J14" s="31"/>
      <c r="K14" s="32"/>
      <c r="L14" s="32"/>
      <c r="M14" s="31"/>
      <c r="N14" s="33"/>
      <c r="O14" s="31"/>
      <c r="P14" s="31">
        <f t="shared" si="0"/>
        <v>-0.43088635519613583</v>
      </c>
      <c r="Q14" s="31">
        <f t="shared" si="0"/>
        <v>-0.43088635519613583</v>
      </c>
      <c r="R14" s="31">
        <f t="shared" si="0"/>
        <v>-0.43088635519613583</v>
      </c>
      <c r="S14" s="33"/>
      <c r="T14" s="33"/>
    </row>
    <row r="15" spans="1:20" ht="12.75" customHeight="1" thickBot="1">
      <c r="A15" s="3"/>
      <c r="B15" s="21"/>
      <c r="C15" s="34"/>
      <c r="D15" s="84"/>
      <c r="E15" s="31"/>
      <c r="F15" s="31"/>
      <c r="G15" s="31"/>
      <c r="H15" s="31"/>
      <c r="I15" s="84"/>
      <c r="J15" s="31"/>
      <c r="K15" s="32"/>
      <c r="L15" s="32"/>
      <c r="M15" s="31"/>
      <c r="N15" s="33"/>
      <c r="O15" s="31"/>
      <c r="P15" s="31"/>
      <c r="Q15" s="31"/>
      <c r="R15" s="31"/>
      <c r="S15" s="33"/>
      <c r="T15" s="33"/>
    </row>
    <row r="16" spans="1:20" ht="4.5" customHeight="1" thickTop="1">
      <c r="A16" s="53"/>
      <c r="B16" s="54"/>
      <c r="C16" s="42"/>
      <c r="D16" s="42"/>
      <c r="E16" s="60"/>
      <c r="F16" s="60"/>
      <c r="G16" s="61"/>
      <c r="H16" s="60"/>
      <c r="I16" s="101"/>
      <c r="J16" s="60"/>
      <c r="K16" s="62"/>
      <c r="L16" s="62"/>
      <c r="M16" s="61"/>
      <c r="N16" s="63"/>
      <c r="O16" s="61"/>
      <c r="P16" s="60"/>
      <c r="Q16" s="60"/>
      <c r="R16" s="60"/>
      <c r="S16" s="63"/>
      <c r="T16" s="63"/>
    </row>
    <row r="17" spans="1:20" s="106" customFormat="1" ht="15" customHeight="1">
      <c r="A17" s="99" t="s">
        <v>51</v>
      </c>
      <c r="B17" s="100"/>
      <c r="C17" s="101"/>
      <c r="D17" s="101"/>
      <c r="E17" s="107">
        <f>+E3</f>
        <v>100</v>
      </c>
      <c r="F17" s="107">
        <f>+F3</f>
        <v>100</v>
      </c>
      <c r="G17" s="102"/>
      <c r="H17" s="102">
        <v>87.85</v>
      </c>
      <c r="I17" s="101"/>
      <c r="J17" s="107">
        <f>+J3</f>
        <v>100</v>
      </c>
      <c r="K17" s="108"/>
      <c r="L17" s="108"/>
      <c r="M17" s="102"/>
      <c r="N17" s="105">
        <f>+N3+N8</f>
        <v>80.77544426494346</v>
      </c>
      <c r="O17" s="102"/>
      <c r="P17" s="102">
        <v>69.28547277635244</v>
      </c>
      <c r="Q17" s="102">
        <v>69.28547277635244</v>
      </c>
      <c r="R17" s="102">
        <v>69.28547277635244</v>
      </c>
      <c r="S17" s="105">
        <f>+S3+S9</f>
        <v>66.66666666666667</v>
      </c>
      <c r="T17" s="105">
        <f>+T3+T9</f>
        <v>66.66666666666667</v>
      </c>
    </row>
    <row r="18" spans="1:20" ht="12.75" customHeight="1">
      <c r="A18" s="3"/>
      <c r="B18" s="21" t="s">
        <v>19</v>
      </c>
      <c r="C18" s="27">
        <v>0.0085</v>
      </c>
      <c r="D18" s="84"/>
      <c r="E18" s="31"/>
      <c r="F18" s="31"/>
      <c r="G18" s="31"/>
      <c r="H18" s="31"/>
      <c r="I18" s="84"/>
      <c r="J18" s="31"/>
      <c r="K18" s="32"/>
      <c r="L18" s="32"/>
      <c r="M18" s="31"/>
      <c r="N18" s="33">
        <f>-N17*$C18</f>
        <v>-0.6865912762520194</v>
      </c>
      <c r="O18" s="31"/>
      <c r="P18" s="31"/>
      <c r="Q18" s="31"/>
      <c r="R18" s="31"/>
      <c r="S18" s="33">
        <f>-S17*0.23</f>
        <v>-15.333333333333336</v>
      </c>
      <c r="T18" s="33">
        <f>-T17*0.23</f>
        <v>-15.333333333333336</v>
      </c>
    </row>
    <row r="19" spans="1:20" ht="12.75" customHeight="1">
      <c r="A19" s="3"/>
      <c r="B19" s="21" t="s">
        <v>38</v>
      </c>
      <c r="C19" s="34">
        <v>0.051</v>
      </c>
      <c r="D19" s="85"/>
      <c r="E19" s="32">
        <f aca="true" t="shared" si="1" ref="E19:F21">-E$3*$C19*0.97</f>
        <v>-4.946999999999999</v>
      </c>
      <c r="F19" s="32">
        <f t="shared" si="1"/>
        <v>-4.946999999999999</v>
      </c>
      <c r="G19" s="32"/>
      <c r="H19" s="32"/>
      <c r="I19" s="86"/>
      <c r="J19" s="32">
        <f>-J$3*$C19*0.97</f>
        <v>-4.946999999999999</v>
      </c>
      <c r="K19" s="32"/>
      <c r="L19" s="32"/>
      <c r="M19" s="32"/>
      <c r="N19" s="36">
        <f>-N$17*$C19*0.97</f>
        <v>-3.995961227786753</v>
      </c>
      <c r="O19" s="32"/>
      <c r="P19" s="32"/>
      <c r="Q19" s="32"/>
      <c r="R19" s="32">
        <f>+R17-SUM(R11:R14)</f>
        <v>100.00000000000057</v>
      </c>
      <c r="S19" s="36">
        <f aca="true" t="shared" si="2" ref="S19:T21">-S$17*$C19*0.97</f>
        <v>-3.298</v>
      </c>
      <c r="T19" s="36">
        <f t="shared" si="2"/>
        <v>-3.298</v>
      </c>
    </row>
    <row r="20" spans="1:20" ht="12.75" customHeight="1">
      <c r="A20" s="3"/>
      <c r="B20" s="21" t="s">
        <v>39</v>
      </c>
      <c r="C20" s="34">
        <v>0.024</v>
      </c>
      <c r="D20" s="85"/>
      <c r="E20" s="32">
        <f t="shared" si="1"/>
        <v>-2.328</v>
      </c>
      <c r="F20" s="32">
        <f t="shared" si="1"/>
        <v>-2.328</v>
      </c>
      <c r="G20" s="32"/>
      <c r="H20" s="32"/>
      <c r="I20" s="86"/>
      <c r="J20" s="32">
        <f>-J$3*$C20*0.97</f>
        <v>-2.328</v>
      </c>
      <c r="K20" s="32"/>
      <c r="L20" s="32"/>
      <c r="M20" s="32"/>
      <c r="N20" s="36">
        <f>-N$17*$C20*0.97</f>
        <v>-1.8804523424878836</v>
      </c>
      <c r="O20" s="32"/>
      <c r="P20" s="32"/>
      <c r="Q20" s="32"/>
      <c r="R20" s="32"/>
      <c r="S20" s="36">
        <f t="shared" si="2"/>
        <v>-1.552</v>
      </c>
      <c r="T20" s="36">
        <f t="shared" si="2"/>
        <v>-1.552</v>
      </c>
    </row>
    <row r="21" spans="1:20" ht="12.75" customHeight="1">
      <c r="A21" s="3"/>
      <c r="B21" s="21" t="s">
        <v>40</v>
      </c>
      <c r="C21" s="34">
        <v>0.005</v>
      </c>
      <c r="D21" s="85"/>
      <c r="E21" s="32">
        <f t="shared" si="1"/>
        <v>-0.485</v>
      </c>
      <c r="F21" s="32">
        <f t="shared" si="1"/>
        <v>-0.485</v>
      </c>
      <c r="G21" s="32"/>
      <c r="H21" s="32"/>
      <c r="I21" s="86"/>
      <c r="J21" s="32">
        <f>-J$3*$C21*0.97</f>
        <v>-0.485</v>
      </c>
      <c r="K21" s="32"/>
      <c r="L21" s="32"/>
      <c r="M21" s="32"/>
      <c r="N21" s="36">
        <f>-N$17*$C21*0.97</f>
        <v>-0.39176090468497576</v>
      </c>
      <c r="O21" s="32"/>
      <c r="P21" s="32"/>
      <c r="Q21" s="32"/>
      <c r="R21" s="32"/>
      <c r="S21" s="36">
        <f t="shared" si="2"/>
        <v>-0.32333333333333336</v>
      </c>
      <c r="T21" s="36">
        <f t="shared" si="2"/>
        <v>-0.32333333333333336</v>
      </c>
    </row>
    <row r="22" spans="1:20" ht="12.75" customHeight="1">
      <c r="A22" s="3"/>
      <c r="B22" s="21" t="s">
        <v>41</v>
      </c>
      <c r="C22" s="34">
        <v>0.058</v>
      </c>
      <c r="D22" s="86"/>
      <c r="E22" s="32"/>
      <c r="F22" s="32"/>
      <c r="G22" s="32">
        <f aca="true" t="shared" si="3" ref="G22:G27">-G$7*$C22</f>
        <v>-3.8668600000000004</v>
      </c>
      <c r="H22" s="32"/>
      <c r="I22" s="86"/>
      <c r="J22" s="32"/>
      <c r="K22" s="32">
        <f aca="true" t="shared" si="4" ref="K22:O27">-K$7*$C22</f>
        <v>-3.8668600000000004</v>
      </c>
      <c r="L22" s="32">
        <f t="shared" si="4"/>
        <v>-3.8668600000000004</v>
      </c>
      <c r="M22" s="32">
        <f t="shared" si="4"/>
        <v>-3.8668600000000004</v>
      </c>
      <c r="N22" s="36"/>
      <c r="O22" s="32">
        <f t="shared" si="4"/>
        <v>-3.8668600000000004</v>
      </c>
      <c r="P22" s="32"/>
      <c r="Q22" s="32"/>
      <c r="R22" s="32"/>
      <c r="S22" s="36"/>
      <c r="T22" s="36"/>
    </row>
    <row r="23" spans="1:20" ht="12.75" customHeight="1">
      <c r="A23" s="3"/>
      <c r="B23" s="21" t="s">
        <v>42</v>
      </c>
      <c r="C23" s="34">
        <v>0.024</v>
      </c>
      <c r="D23" s="86">
        <f>-D$7*1.5*$C23</f>
        <v>-2.40012</v>
      </c>
      <c r="E23" s="32"/>
      <c r="F23" s="32"/>
      <c r="G23" s="32">
        <f t="shared" si="3"/>
        <v>-1.6000800000000002</v>
      </c>
      <c r="H23" s="32"/>
      <c r="I23" s="86">
        <f>-I$7*1.5*$C23</f>
        <v>-2.40012</v>
      </c>
      <c r="J23" s="32"/>
      <c r="K23" s="32">
        <f t="shared" si="4"/>
        <v>-1.6000800000000002</v>
      </c>
      <c r="L23" s="32">
        <f t="shared" si="4"/>
        <v>-1.6000800000000002</v>
      </c>
      <c r="M23" s="32">
        <f t="shared" si="4"/>
        <v>-1.6000800000000002</v>
      </c>
      <c r="N23" s="36"/>
      <c r="O23" s="32">
        <f t="shared" si="4"/>
        <v>-1.6000800000000002</v>
      </c>
      <c r="P23" s="32"/>
      <c r="Q23" s="32"/>
      <c r="R23" s="32"/>
      <c r="S23" s="36"/>
      <c r="T23" s="36"/>
    </row>
    <row r="24" spans="1:20" ht="12.75" customHeight="1">
      <c r="A24" s="3"/>
      <c r="B24" s="21" t="s">
        <v>43</v>
      </c>
      <c r="C24" s="34">
        <v>0.005</v>
      </c>
      <c r="D24" s="86">
        <f>-D$7*1.5*$C24</f>
        <v>-0.5000249999999999</v>
      </c>
      <c r="E24" s="32"/>
      <c r="F24" s="32"/>
      <c r="G24" s="32">
        <f t="shared" si="3"/>
        <v>-0.33335000000000004</v>
      </c>
      <c r="H24" s="32"/>
      <c r="I24" s="86">
        <f>-I$7*1.5*$C24</f>
        <v>-0.5000249999999999</v>
      </c>
      <c r="J24" s="32"/>
      <c r="K24" s="32">
        <f t="shared" si="4"/>
        <v>-0.33335000000000004</v>
      </c>
      <c r="L24" s="32">
        <f t="shared" si="4"/>
        <v>-0.33335000000000004</v>
      </c>
      <c r="M24" s="32">
        <f t="shared" si="4"/>
        <v>-0.33335000000000004</v>
      </c>
      <c r="N24" s="36"/>
      <c r="O24" s="32">
        <f t="shared" si="4"/>
        <v>-0.33335000000000004</v>
      </c>
      <c r="P24" s="32"/>
      <c r="Q24" s="32"/>
      <c r="R24" s="32"/>
      <c r="S24" s="36"/>
      <c r="T24" s="36"/>
    </row>
    <row r="25" spans="1:20" ht="12.75" customHeight="1">
      <c r="A25" s="3"/>
      <c r="B25" s="21" t="s">
        <v>45</v>
      </c>
      <c r="C25" s="73">
        <v>0.022</v>
      </c>
      <c r="D25" s="86"/>
      <c r="E25" s="32"/>
      <c r="F25" s="32"/>
      <c r="G25" s="32">
        <f t="shared" si="3"/>
        <v>-1.46674</v>
      </c>
      <c r="H25" s="32"/>
      <c r="I25" s="86"/>
      <c r="J25" s="32"/>
      <c r="K25" s="32">
        <f t="shared" si="4"/>
        <v>-1.46674</v>
      </c>
      <c r="L25" s="32">
        <f t="shared" si="4"/>
        <v>-1.46674</v>
      </c>
      <c r="M25" s="32">
        <f t="shared" si="4"/>
        <v>-1.46674</v>
      </c>
      <c r="N25" s="36"/>
      <c r="O25" s="32">
        <f t="shared" si="4"/>
        <v>-1.46674</v>
      </c>
      <c r="P25" s="32"/>
      <c r="Q25" s="32"/>
      <c r="R25" s="32"/>
      <c r="S25" s="36"/>
      <c r="T25" s="36"/>
    </row>
    <row r="26" spans="1:20" ht="12.75" customHeight="1">
      <c r="A26" s="3"/>
      <c r="B26" s="21" t="s">
        <v>32</v>
      </c>
      <c r="C26" s="34">
        <v>0.011</v>
      </c>
      <c r="D26" s="86"/>
      <c r="E26" s="32"/>
      <c r="F26" s="32"/>
      <c r="G26" s="32">
        <f t="shared" si="3"/>
        <v>-0.73337</v>
      </c>
      <c r="H26" s="32"/>
      <c r="I26" s="86"/>
      <c r="J26" s="32"/>
      <c r="K26" s="32">
        <f t="shared" si="4"/>
        <v>-0.73337</v>
      </c>
      <c r="L26" s="32">
        <f t="shared" si="4"/>
        <v>-0.73337</v>
      </c>
      <c r="M26" s="32">
        <f t="shared" si="4"/>
        <v>-0.73337</v>
      </c>
      <c r="N26" s="36"/>
      <c r="O26" s="32">
        <f t="shared" si="4"/>
        <v>-0.73337</v>
      </c>
      <c r="P26" s="32"/>
      <c r="Q26" s="32"/>
      <c r="R26" s="32"/>
      <c r="S26" s="36"/>
      <c r="T26" s="36"/>
    </row>
    <row r="27" spans="1:20" ht="12.75" customHeight="1">
      <c r="A27" s="3"/>
      <c r="B27" s="21" t="s">
        <v>24</v>
      </c>
      <c r="C27" s="34">
        <v>0.003</v>
      </c>
      <c r="D27" s="86"/>
      <c r="E27" s="32"/>
      <c r="F27" s="32"/>
      <c r="G27" s="32">
        <f t="shared" si="3"/>
        <v>-0.20001000000000002</v>
      </c>
      <c r="H27" s="32"/>
      <c r="I27" s="86"/>
      <c r="J27" s="32"/>
      <c r="K27" s="32">
        <f t="shared" si="4"/>
        <v>-0.20001000000000002</v>
      </c>
      <c r="L27" s="32">
        <f t="shared" si="4"/>
        <v>-0.20001000000000002</v>
      </c>
      <c r="M27" s="32">
        <f t="shared" si="4"/>
        <v>-0.20001000000000002</v>
      </c>
      <c r="N27" s="36"/>
      <c r="O27" s="32">
        <f t="shared" si="4"/>
        <v>-0.20001000000000002</v>
      </c>
      <c r="P27" s="32"/>
      <c r="Q27" s="32"/>
      <c r="R27" s="32"/>
      <c r="S27" s="36"/>
      <c r="T27" s="36"/>
    </row>
    <row r="28" spans="1:20" ht="12.75" customHeight="1">
      <c r="A28" s="3"/>
      <c r="B28" s="21" t="s">
        <v>44</v>
      </c>
      <c r="C28" s="73">
        <v>0.06</v>
      </c>
      <c r="D28" s="86"/>
      <c r="E28" s="32">
        <f>-E$3*$C28</f>
        <v>-6</v>
      </c>
      <c r="F28" s="32">
        <f>-F$3*$C28</f>
        <v>-6</v>
      </c>
      <c r="G28" s="32"/>
      <c r="H28" s="32"/>
      <c r="I28" s="86"/>
      <c r="J28" s="32">
        <f>-J$3*$C28</f>
        <v>-6</v>
      </c>
      <c r="K28" s="32"/>
      <c r="L28" s="32"/>
      <c r="M28" s="32"/>
      <c r="N28" s="36"/>
      <c r="O28" s="32"/>
      <c r="P28" s="32"/>
      <c r="Q28" s="32"/>
      <c r="R28" s="32"/>
      <c r="S28" s="36"/>
      <c r="T28" s="36"/>
    </row>
    <row r="29" spans="1:20" ht="12.75" customHeight="1">
      <c r="A29" s="3"/>
      <c r="B29" s="21" t="s">
        <v>25</v>
      </c>
      <c r="C29" s="34">
        <v>0.082</v>
      </c>
      <c r="D29" s="86"/>
      <c r="E29" s="32"/>
      <c r="F29" s="32">
        <f>-F$3*$C29</f>
        <v>-8.200000000000001</v>
      </c>
      <c r="G29" s="32"/>
      <c r="H29" s="32"/>
      <c r="I29" s="86"/>
      <c r="J29" s="32"/>
      <c r="K29" s="32"/>
      <c r="L29" s="32"/>
      <c r="M29" s="32"/>
      <c r="N29" s="36"/>
      <c r="O29" s="32"/>
      <c r="P29" s="32"/>
      <c r="Q29" s="32"/>
      <c r="R29" s="32"/>
      <c r="S29" s="36"/>
      <c r="T29" s="36"/>
    </row>
    <row r="30" spans="1:20" ht="12.75" customHeight="1">
      <c r="A30" s="3"/>
      <c r="B30" s="21" t="s">
        <v>28</v>
      </c>
      <c r="C30" s="34">
        <v>0.051</v>
      </c>
      <c r="D30" s="86">
        <f>-D$7*1.5*$C30</f>
        <v>-5.100255</v>
      </c>
      <c r="E30" s="32"/>
      <c r="F30" s="32"/>
      <c r="G30" s="32"/>
      <c r="H30" s="32"/>
      <c r="I30" s="86">
        <f>-I$7*1.5*$C30</f>
        <v>-5.100255</v>
      </c>
      <c r="J30" s="32"/>
      <c r="K30" s="32"/>
      <c r="L30" s="32"/>
      <c r="M30" s="32"/>
      <c r="N30" s="36"/>
      <c r="O30" s="32"/>
      <c r="P30" s="32"/>
      <c r="Q30" s="32"/>
      <c r="R30" s="32"/>
      <c r="S30" s="36"/>
      <c r="T30" s="36"/>
    </row>
    <row r="31" spans="1:20" ht="12.75" customHeight="1">
      <c r="A31" s="3"/>
      <c r="B31" s="21" t="s">
        <v>27</v>
      </c>
      <c r="C31" s="34">
        <v>0.02</v>
      </c>
      <c r="D31" s="86">
        <f>-D$7*1.5*$C31</f>
        <v>-2.0000999999999998</v>
      </c>
      <c r="E31" s="32"/>
      <c r="F31" s="32"/>
      <c r="G31" s="32"/>
      <c r="H31" s="32"/>
      <c r="I31" s="86">
        <f>-I$7*1.5*$C31</f>
        <v>-2.0000999999999998</v>
      </c>
      <c r="J31" s="32"/>
      <c r="K31" s="32"/>
      <c r="L31" s="32"/>
      <c r="M31" s="32"/>
      <c r="N31" s="36"/>
      <c r="O31" s="32"/>
      <c r="P31" s="32"/>
      <c r="Q31" s="32"/>
      <c r="R31" s="32"/>
      <c r="S31" s="36"/>
      <c r="T31" s="36"/>
    </row>
    <row r="32" spans="1:20" ht="5.25" customHeight="1" thickBot="1">
      <c r="A32" s="3"/>
      <c r="B32" s="21"/>
      <c r="C32" s="34"/>
      <c r="D32" s="86"/>
      <c r="E32" s="31"/>
      <c r="F32" s="31"/>
      <c r="G32" s="35"/>
      <c r="H32" s="31"/>
      <c r="I32" s="86"/>
      <c r="J32" s="31"/>
      <c r="K32" s="31"/>
      <c r="L32" s="31"/>
      <c r="M32" s="35"/>
      <c r="N32" s="33"/>
      <c r="O32" s="35"/>
      <c r="P32" s="31"/>
      <c r="Q32" s="31"/>
      <c r="R32" s="31"/>
      <c r="S32" s="33"/>
      <c r="T32" s="33"/>
    </row>
    <row r="33" spans="1:20" ht="4.5" customHeight="1" thickTop="1">
      <c r="A33" s="53"/>
      <c r="B33" s="54"/>
      <c r="C33" s="55"/>
      <c r="D33" s="101"/>
      <c r="E33" s="56"/>
      <c r="F33" s="56"/>
      <c r="G33" s="57"/>
      <c r="H33" s="56"/>
      <c r="I33" s="101"/>
      <c r="J33" s="56"/>
      <c r="K33" s="58"/>
      <c r="L33" s="58"/>
      <c r="M33" s="57"/>
      <c r="N33" s="59"/>
      <c r="O33" s="57"/>
      <c r="P33" s="56"/>
      <c r="Q33" s="56"/>
      <c r="R33" s="56"/>
      <c r="S33" s="59"/>
      <c r="T33" s="59"/>
    </row>
    <row r="34" spans="1:20" s="106" customFormat="1" ht="12">
      <c r="A34" s="99" t="s">
        <v>52</v>
      </c>
      <c r="B34" s="100"/>
      <c r="C34" s="101"/>
      <c r="D34" s="101"/>
      <c r="E34" s="102">
        <f>SUM(E17:E29)</f>
        <v>86.24</v>
      </c>
      <c r="F34" s="102">
        <f>SUM(F17:F29)</f>
        <v>78.03999999999999</v>
      </c>
      <c r="G34" s="103"/>
      <c r="H34" s="102">
        <f>+H17</f>
        <v>87.85</v>
      </c>
      <c r="I34" s="101"/>
      <c r="J34" s="102">
        <f>SUM(J17:J32)</f>
        <v>86.24</v>
      </c>
      <c r="K34" s="104"/>
      <c r="L34" s="104"/>
      <c r="M34" s="103"/>
      <c r="N34" s="105">
        <f>SUM(N17:N32)</f>
        <v>73.82067851373183</v>
      </c>
      <c r="O34" s="103"/>
      <c r="P34" s="102">
        <f>+P17</f>
        <v>69.28547277635244</v>
      </c>
      <c r="Q34" s="102">
        <f>+Q17</f>
        <v>69.28547277635244</v>
      </c>
      <c r="R34" s="102">
        <f>+R17</f>
        <v>69.28547277635244</v>
      </c>
      <c r="S34" s="105">
        <f>SUM(S17:S32)</f>
        <v>46.160000000000004</v>
      </c>
      <c r="T34" s="105">
        <f>SUM(T17:T32)</f>
        <v>46.160000000000004</v>
      </c>
    </row>
    <row r="35" spans="1:20" ht="6.75" customHeight="1">
      <c r="A35" s="3"/>
      <c r="B35" s="21"/>
      <c r="C35" s="34"/>
      <c r="D35" s="87"/>
      <c r="E35" s="29"/>
      <c r="F35" s="29"/>
      <c r="G35" s="37"/>
      <c r="H35" s="37"/>
      <c r="I35" s="87"/>
      <c r="J35" s="29"/>
      <c r="K35" s="29"/>
      <c r="L35" s="29"/>
      <c r="M35" s="37"/>
      <c r="N35" s="38"/>
      <c r="O35" s="37"/>
      <c r="P35" s="37"/>
      <c r="Q35" s="37"/>
      <c r="R35" s="37"/>
      <c r="S35" s="38"/>
      <c r="T35" s="38"/>
    </row>
    <row r="36" spans="1:20" ht="10.5">
      <c r="A36" s="3" t="s">
        <v>53</v>
      </c>
      <c r="B36" s="21"/>
      <c r="C36" s="34"/>
      <c r="D36" s="87"/>
      <c r="E36" s="29"/>
      <c r="F36" s="29"/>
      <c r="G36" s="37"/>
      <c r="H36" s="37"/>
      <c r="I36" s="87"/>
      <c r="J36" s="29"/>
      <c r="K36" s="4"/>
      <c r="L36" s="4"/>
      <c r="M36" s="37"/>
      <c r="N36" s="38"/>
      <c r="O36" s="37"/>
      <c r="P36" s="37"/>
      <c r="Q36" s="37"/>
      <c r="R36" s="37"/>
      <c r="S36" s="38"/>
      <c r="T36" s="38"/>
    </row>
    <row r="37" spans="1:20" ht="12.75" customHeight="1">
      <c r="A37" s="3"/>
      <c r="B37" s="22" t="s">
        <v>13</v>
      </c>
      <c r="C37" s="34"/>
      <c r="D37" s="88"/>
      <c r="E37" s="39"/>
      <c r="F37" s="39"/>
      <c r="G37" s="40"/>
      <c r="H37" s="40"/>
      <c r="I37" s="88"/>
      <c r="J37" s="39"/>
      <c r="K37" s="49"/>
      <c r="L37" s="49"/>
      <c r="M37" s="40"/>
      <c r="N37" s="50"/>
      <c r="O37" s="40"/>
      <c r="P37" s="40"/>
      <c r="Q37" s="40"/>
      <c r="R37" s="40"/>
      <c r="S37" s="50"/>
      <c r="T37" s="50"/>
    </row>
    <row r="38" spans="1:20" s="1" customFormat="1" ht="10.5">
      <c r="A38" s="10"/>
      <c r="B38" s="23" t="s">
        <v>14</v>
      </c>
      <c r="C38" s="41"/>
      <c r="D38" s="89"/>
      <c r="E38" s="12"/>
      <c r="F38" s="12"/>
      <c r="G38" s="12"/>
      <c r="H38" s="12">
        <f>+H34-H13-H14</f>
        <v>90.5352231</v>
      </c>
      <c r="I38" s="89">
        <f>+I7+I42</f>
        <v>100</v>
      </c>
      <c r="J38" s="12">
        <f>+J17+J19</f>
        <v>95.053</v>
      </c>
      <c r="K38" s="12"/>
      <c r="L38" s="12"/>
      <c r="M38" s="12">
        <f>+(M7+M22)*0.6</f>
        <v>37.681884</v>
      </c>
      <c r="N38" s="13">
        <f>+N17+N19</f>
        <v>76.77948303715671</v>
      </c>
      <c r="O38" s="12">
        <f>+(O7)*0.6</f>
        <v>40.002</v>
      </c>
      <c r="P38" s="12">
        <f>+P34-P13-P14</f>
        <v>71.78461363649002</v>
      </c>
      <c r="Q38" s="12">
        <f>+Q34-Q13-Q14</f>
        <v>71.78461363649002</v>
      </c>
      <c r="R38" s="12">
        <f>+R34-R13-R14</f>
        <v>71.78461363649002</v>
      </c>
      <c r="S38" s="13">
        <f>+S17+S18+S19</f>
        <v>48.035333333333334</v>
      </c>
      <c r="T38" s="13">
        <f>+T17+T18+T19</f>
        <v>48.035333333333334</v>
      </c>
    </row>
    <row r="39" spans="1:20" s="1" customFormat="1" ht="12">
      <c r="A39" s="10"/>
      <c r="B39" s="24" t="s">
        <v>30</v>
      </c>
      <c r="C39" s="42">
        <v>0.1</v>
      </c>
      <c r="D39" s="88"/>
      <c r="E39" s="14"/>
      <c r="F39" s="14"/>
      <c r="G39" s="14"/>
      <c r="H39" s="14"/>
      <c r="I39" s="101"/>
      <c r="J39" s="16"/>
      <c r="K39" s="15"/>
      <c r="L39" s="15"/>
      <c r="M39" s="14"/>
      <c r="N39" s="17"/>
      <c r="O39" s="14"/>
      <c r="P39" s="72">
        <f>-P38*$C39</f>
        <v>-7.178461363649003</v>
      </c>
      <c r="Q39" s="72">
        <f>-Q38*$C39</f>
        <v>-7.178461363649003</v>
      </c>
      <c r="R39" s="72"/>
      <c r="S39" s="72">
        <f>-S38*$C39</f>
        <v>-4.803533333333334</v>
      </c>
      <c r="T39" s="72"/>
    </row>
    <row r="40" spans="1:20" s="1" customFormat="1" ht="14.25" customHeight="1">
      <c r="A40" s="10"/>
      <c r="B40" s="25" t="s">
        <v>15</v>
      </c>
      <c r="C40" s="43"/>
      <c r="D40" s="90"/>
      <c r="E40" s="18"/>
      <c r="F40" s="18"/>
      <c r="G40" s="18"/>
      <c r="H40" s="18"/>
      <c r="I40" s="101"/>
      <c r="J40" s="18"/>
      <c r="K40" s="18"/>
      <c r="L40" s="18"/>
      <c r="M40" s="18"/>
      <c r="N40" s="19"/>
      <c r="O40" s="18"/>
      <c r="P40" s="19">
        <f>+P38+P39</f>
        <v>64.60615227284102</v>
      </c>
      <c r="Q40" s="19">
        <f>+Q38+Q39</f>
        <v>64.60615227284102</v>
      </c>
      <c r="R40" s="19">
        <f>+R38+R39</f>
        <v>71.78461363649002</v>
      </c>
      <c r="S40" s="19">
        <f>+S38+S39</f>
        <v>43.2318</v>
      </c>
      <c r="T40" s="19">
        <f>+T38+T39</f>
        <v>48.035333333333334</v>
      </c>
    </row>
    <row r="41" spans="1:20" ht="25.5" customHeight="1">
      <c r="A41" s="3"/>
      <c r="B41" s="21" t="s">
        <v>21</v>
      </c>
      <c r="C41" s="74">
        <v>0.41</v>
      </c>
      <c r="D41" s="86"/>
      <c r="E41" s="31"/>
      <c r="F41" s="31"/>
      <c r="G41" s="32"/>
      <c r="H41" s="32">
        <f>-H38*$C41</f>
        <v>-37.119441470999995</v>
      </c>
      <c r="I41" s="86">
        <f>-I38*$C41</f>
        <v>-41</v>
      </c>
      <c r="J41" s="31">
        <f>-J38*$C41</f>
        <v>-38.971729999999994</v>
      </c>
      <c r="K41" s="32"/>
      <c r="L41" s="32"/>
      <c r="M41" s="32">
        <f>-M38*$C41</f>
        <v>-15.449572439999997</v>
      </c>
      <c r="N41" s="33">
        <f>-N38*$C41</f>
        <v>-31.479588045234248</v>
      </c>
      <c r="O41" s="32">
        <f>-O38*$C41</f>
        <v>-16.40082</v>
      </c>
      <c r="P41" s="32">
        <f>-P40*11%</f>
        <v>-7.106676750012512</v>
      </c>
      <c r="Q41" s="32">
        <f>-Q40*$C41</f>
        <v>-26.488522431864816</v>
      </c>
      <c r="R41" s="32">
        <f>-R40*$C41</f>
        <v>-29.431691590960906</v>
      </c>
      <c r="S41" s="33">
        <f>-S40*$C41</f>
        <v>-17.725037999999998</v>
      </c>
      <c r="T41" s="33">
        <f>-T40*$C41</f>
        <v>-19.694486666666666</v>
      </c>
    </row>
    <row r="42" spans="1:20" ht="12" customHeight="1">
      <c r="A42" s="3"/>
      <c r="B42" s="21" t="s">
        <v>16</v>
      </c>
      <c r="C42" s="34"/>
      <c r="D42" s="86">
        <f>+D7/2</f>
        <v>33.335</v>
      </c>
      <c r="E42" s="31"/>
      <c r="F42" s="31"/>
      <c r="G42" s="32"/>
      <c r="H42" s="32"/>
      <c r="I42" s="86">
        <f>-I4</f>
        <v>33.33</v>
      </c>
      <c r="J42" s="31"/>
      <c r="K42" s="32"/>
      <c r="L42" s="32"/>
      <c r="M42" s="32"/>
      <c r="N42" s="33"/>
      <c r="O42" s="32"/>
      <c r="P42" s="32"/>
      <c r="Q42" s="32"/>
      <c r="R42" s="32"/>
      <c r="S42" s="33"/>
      <c r="T42" s="33"/>
    </row>
    <row r="43" spans="1:20" ht="9.75" customHeight="1">
      <c r="A43" s="3"/>
      <c r="B43" s="21"/>
      <c r="C43" s="34"/>
      <c r="D43" s="84"/>
      <c r="E43" s="31"/>
      <c r="F43" s="31"/>
      <c r="G43" s="31"/>
      <c r="H43" s="31"/>
      <c r="I43" s="84"/>
      <c r="J43" s="31"/>
      <c r="K43" s="31"/>
      <c r="L43" s="31"/>
      <c r="M43" s="31"/>
      <c r="N43" s="33"/>
      <c r="O43" s="31"/>
      <c r="P43" s="31"/>
      <c r="Q43" s="31"/>
      <c r="R43" s="31"/>
      <c r="S43" s="33"/>
      <c r="T43" s="33"/>
    </row>
    <row r="44" spans="1:20" ht="12" customHeight="1">
      <c r="A44" s="3" t="s">
        <v>48</v>
      </c>
      <c r="B44" s="21"/>
      <c r="C44" s="73">
        <v>0.19</v>
      </c>
      <c r="D44" s="84"/>
      <c r="E44" s="31"/>
      <c r="F44" s="31"/>
      <c r="G44" s="31"/>
      <c r="H44" s="31"/>
      <c r="I44" s="84"/>
      <c r="J44" s="31"/>
      <c r="K44" s="31"/>
      <c r="L44" s="31">
        <f>-L7*E44</f>
        <v>0</v>
      </c>
      <c r="M44" s="31"/>
      <c r="N44" s="33"/>
      <c r="O44" s="31"/>
      <c r="P44" s="31"/>
      <c r="Q44" s="31"/>
      <c r="R44" s="31"/>
      <c r="S44" s="33"/>
      <c r="T44" s="33"/>
    </row>
    <row r="45" spans="1:20" ht="12" customHeight="1">
      <c r="A45" s="3" t="s">
        <v>17</v>
      </c>
      <c r="B45" s="21"/>
      <c r="C45" s="73">
        <v>0.19</v>
      </c>
      <c r="D45" s="84"/>
      <c r="E45" s="31"/>
      <c r="F45" s="31"/>
      <c r="G45" s="31"/>
      <c r="H45" s="31"/>
      <c r="I45" s="84"/>
      <c r="J45" s="31"/>
      <c r="K45" s="31">
        <f>+K7*-$C45</f>
        <v>-12.667300000000001</v>
      </c>
      <c r="L45" s="31"/>
      <c r="M45" s="31"/>
      <c r="N45" s="33"/>
      <c r="O45" s="31"/>
      <c r="P45" s="31"/>
      <c r="Q45" s="31"/>
      <c r="R45" s="31"/>
      <c r="S45" s="33"/>
      <c r="T45" s="33"/>
    </row>
    <row r="46" spans="1:20" ht="10.5">
      <c r="A46" s="3"/>
      <c r="B46" s="26"/>
      <c r="C46" s="5"/>
      <c r="D46" s="91"/>
      <c r="E46" s="44"/>
      <c r="F46" s="44"/>
      <c r="G46" s="45"/>
      <c r="H46" s="45"/>
      <c r="I46" s="91"/>
      <c r="J46" s="44"/>
      <c r="K46" s="5"/>
      <c r="L46" s="5"/>
      <c r="M46" s="45"/>
      <c r="N46" s="46"/>
      <c r="O46" s="45"/>
      <c r="P46" s="45"/>
      <c r="Q46" s="45"/>
      <c r="R46" s="45"/>
      <c r="S46" s="46"/>
      <c r="T46" s="46"/>
    </row>
    <row r="47" spans="1:20" s="98" customFormat="1" ht="25.5" customHeight="1" thickBot="1">
      <c r="A47" s="115" t="s">
        <v>18</v>
      </c>
      <c r="B47" s="116"/>
      <c r="C47" s="92"/>
      <c r="D47" s="93">
        <f>SUM(D7:D45)</f>
        <v>90.00450000000001</v>
      </c>
      <c r="E47" s="94">
        <f>SUM(E34:E45)</f>
        <v>86.24</v>
      </c>
      <c r="F47" s="94">
        <f>SUM(F34:F45)</f>
        <v>78.03999999999999</v>
      </c>
      <c r="G47" s="94">
        <f>SUM(G7:G45)</f>
        <v>58.46959</v>
      </c>
      <c r="H47" s="94">
        <f>+H34+H41</f>
        <v>50.730558529</v>
      </c>
      <c r="I47" s="93">
        <f>SUM(I7:I33)+SUM(I41:I45)</f>
        <v>48.9995</v>
      </c>
      <c r="J47" s="94">
        <f>+J34+J41</f>
        <v>47.26827</v>
      </c>
      <c r="K47" s="94">
        <f>SUM(K7:K45)</f>
        <v>45.80229</v>
      </c>
      <c r="L47" s="94">
        <f>SUM(L7:L45)</f>
        <v>58.46959</v>
      </c>
      <c r="M47" s="94">
        <f>SUM(M7:M33)+SUM(M41:M45)</f>
        <v>43.02001756</v>
      </c>
      <c r="N47" s="95">
        <f>+N34+N41</f>
        <v>42.34109046849758</v>
      </c>
      <c r="O47" s="94">
        <f>SUM(O7:O33)+SUM(O41:O45)</f>
        <v>42.06877</v>
      </c>
      <c r="P47" s="96">
        <f>+P34+P41</f>
        <v>62.178796026339924</v>
      </c>
      <c r="Q47" s="96">
        <f>+Q34+Q41</f>
        <v>42.79695034448762</v>
      </c>
      <c r="R47" s="96">
        <f>+R34+R41</f>
        <v>39.853781185391526</v>
      </c>
      <c r="S47" s="97">
        <f>+S34+S41</f>
        <v>28.434962000000006</v>
      </c>
      <c r="T47" s="97">
        <f>+T34+T41</f>
        <v>26.465513333333337</v>
      </c>
    </row>
  </sheetData>
  <sheetProtection/>
  <mergeCells count="1">
    <mergeCell ref="A47:B47"/>
  </mergeCells>
  <printOptions horizontalCentered="1" verticalCentered="1"/>
  <pageMargins left="0.6300000000000001" right="0.47" top="1.1" bottom="0.59" header="0.51" footer="0.35000000000000003"/>
  <pageSetup fitToHeight="1" fitToWidth="1" horizontalDpi="300" verticalDpi="300" orientation="landscape" paperSize="9" scale="49"/>
  <headerFooter alignWithMargins="0">
    <oddHeader>&amp;C&amp;"Arial,Gras italique"&amp;14Comparaison de prélèvements sociaux et fiscaux sur les revenus de loi de finance 2011
En % &amp;Umarginal&amp;U au delà de 4 pass soit 141.408 euros&amp;R&amp;"Arial,Italique"&amp;D</oddHeader>
    <oddFooter>&amp;L&amp;8&amp;F -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Notes</dc:creator>
  <cp:keywords/>
  <dc:description/>
  <cp:lastModifiedBy>Anne Assayag</cp:lastModifiedBy>
  <cp:lastPrinted>2012-01-03T17:18:04Z</cp:lastPrinted>
  <dcterms:created xsi:type="dcterms:W3CDTF">2002-10-10T09:11:16Z</dcterms:created>
  <dcterms:modified xsi:type="dcterms:W3CDTF">2012-01-03T17:18:08Z</dcterms:modified>
  <cp:category/>
  <cp:version/>
  <cp:contentType/>
  <cp:contentStatus/>
</cp:coreProperties>
</file>